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eli/Dropbox (Personal)/SOS Marketing/BLOGI v pisanju da jih Mojca vidi/0 SOS BLOGI - končani/230822 BLOG - koliko ur zares delamo/"/>
    </mc:Choice>
  </mc:AlternateContent>
  <xr:revisionPtr revIDLastSave="0" documentId="13_ncr:1_{5B2A2931-C73E-8D44-ADED-CE1210B496DC}" xr6:coauthVersionLast="46" xr6:coauthVersionMax="47" xr10:uidLastSave="{00000000-0000-0000-0000-000000000000}"/>
  <bookViews>
    <workbookView xWindow="0" yWindow="500" windowWidth="25600" windowHeight="15500" xr2:uid="{B59F6FCE-025B-42CA-9752-18A074D8CCC4}"/>
  </bookViews>
  <sheets>
    <sheet name="STROŠKI UR DELA" sheetId="8" r:id="rId1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6" i="8" l="1"/>
  <c r="G56" i="8"/>
  <c r="H56" i="8"/>
  <c r="I56" i="8"/>
  <c r="E56" i="8"/>
  <c r="F44" i="8"/>
  <c r="G44" i="8"/>
  <c r="H44" i="8"/>
  <c r="I44" i="8"/>
  <c r="E44" i="8"/>
  <c r="I57" i="8"/>
  <c r="D8" i="8"/>
  <c r="I46" i="8"/>
  <c r="I47" i="8"/>
  <c r="I48" i="8"/>
  <c r="I49" i="8"/>
  <c r="I50" i="8"/>
  <c r="I51" i="8"/>
  <c r="I52" i="8"/>
  <c r="I58" i="8"/>
  <c r="I59" i="8"/>
  <c r="I60" i="8"/>
  <c r="I71" i="8"/>
  <c r="I70" i="8"/>
  <c r="I78" i="8"/>
  <c r="H57" i="8"/>
  <c r="H46" i="8"/>
  <c r="H47" i="8"/>
  <c r="H48" i="8"/>
  <c r="H49" i="8"/>
  <c r="H50" i="8"/>
  <c r="H51" i="8"/>
  <c r="H52" i="8"/>
  <c r="H58" i="8"/>
  <c r="H59" i="8"/>
  <c r="H60" i="8"/>
  <c r="H71" i="8"/>
  <c r="H70" i="8"/>
  <c r="H78" i="8"/>
  <c r="G57" i="8"/>
  <c r="G46" i="8"/>
  <c r="G47" i="8"/>
  <c r="G48" i="8"/>
  <c r="G49" i="8"/>
  <c r="G50" i="8"/>
  <c r="G51" i="8"/>
  <c r="G52" i="8"/>
  <c r="G58" i="8"/>
  <c r="G59" i="8"/>
  <c r="G60" i="8"/>
  <c r="G71" i="8"/>
  <c r="G70" i="8"/>
  <c r="G78" i="8"/>
  <c r="F57" i="8"/>
  <c r="F46" i="8"/>
  <c r="F47" i="8"/>
  <c r="F48" i="8"/>
  <c r="F49" i="8"/>
  <c r="F50" i="8"/>
  <c r="F51" i="8"/>
  <c r="F52" i="8"/>
  <c r="F58" i="8"/>
  <c r="F59" i="8"/>
  <c r="F60" i="8"/>
  <c r="F71" i="8"/>
  <c r="F70" i="8"/>
  <c r="F78" i="8"/>
  <c r="I35" i="8"/>
  <c r="I24" i="8"/>
  <c r="I25" i="8"/>
  <c r="I26" i="8"/>
  <c r="I27" i="8"/>
  <c r="I28" i="8"/>
  <c r="I29" i="8"/>
  <c r="I30" i="8"/>
  <c r="I36" i="8"/>
  <c r="I37" i="8"/>
  <c r="I38" i="8"/>
  <c r="I39" i="8"/>
  <c r="I67" i="8"/>
  <c r="I66" i="8"/>
  <c r="I77" i="8"/>
  <c r="H35" i="8"/>
  <c r="H24" i="8"/>
  <c r="H25" i="8"/>
  <c r="H26" i="8"/>
  <c r="H27" i="8"/>
  <c r="H28" i="8"/>
  <c r="H29" i="8"/>
  <c r="H30" i="8"/>
  <c r="H36" i="8"/>
  <c r="H37" i="8"/>
  <c r="H38" i="8"/>
  <c r="H39" i="8"/>
  <c r="H67" i="8"/>
  <c r="H66" i="8"/>
  <c r="H77" i="8"/>
  <c r="G35" i="8"/>
  <c r="G24" i="8"/>
  <c r="G25" i="8"/>
  <c r="G26" i="8"/>
  <c r="G27" i="8"/>
  <c r="G28" i="8"/>
  <c r="G29" i="8"/>
  <c r="G30" i="8"/>
  <c r="G36" i="8"/>
  <c r="G37" i="8"/>
  <c r="G38" i="8"/>
  <c r="G39" i="8"/>
  <c r="G67" i="8"/>
  <c r="G66" i="8"/>
  <c r="G77" i="8"/>
  <c r="F35" i="8"/>
  <c r="F24" i="8"/>
  <c r="F25" i="8"/>
  <c r="F26" i="8"/>
  <c r="F27" i="8"/>
  <c r="F28" i="8"/>
  <c r="F29" i="8"/>
  <c r="F30" i="8"/>
  <c r="F36" i="8"/>
  <c r="F37" i="8"/>
  <c r="F38" i="8"/>
  <c r="F39" i="8"/>
  <c r="F67" i="8"/>
  <c r="F66" i="8"/>
  <c r="F77" i="8"/>
  <c r="E35" i="8"/>
  <c r="E24" i="8"/>
  <c r="E25" i="8"/>
  <c r="E26" i="8"/>
  <c r="E27" i="8"/>
  <c r="E28" i="8"/>
  <c r="E29" i="8"/>
  <c r="E30" i="8"/>
  <c r="E36" i="8"/>
  <c r="E37" i="8"/>
  <c r="E38" i="8"/>
  <c r="E39" i="8"/>
  <c r="E67" i="8"/>
  <c r="E66" i="8"/>
  <c r="E77" i="8"/>
  <c r="E57" i="8"/>
  <c r="E46" i="8"/>
  <c r="E47" i="8"/>
  <c r="E48" i="8"/>
  <c r="E49" i="8"/>
  <c r="E50" i="8"/>
  <c r="E51" i="8"/>
  <c r="E52" i="8"/>
  <c r="E58" i="8"/>
  <c r="E59" i="8"/>
  <c r="E60" i="8"/>
  <c r="E71" i="8"/>
  <c r="E70" i="8"/>
  <c r="E78" i="8"/>
  <c r="F72" i="8"/>
  <c r="G72" i="8"/>
  <c r="H72" i="8"/>
  <c r="I72" i="8"/>
  <c r="E72" i="8"/>
  <c r="F68" i="8"/>
  <c r="G68" i="8"/>
  <c r="H68" i="8"/>
  <c r="I68" i="8"/>
  <c r="E68" i="8"/>
  <c r="E53" i="8"/>
  <c r="I53" i="8"/>
  <c r="H53" i="8"/>
  <c r="G53" i="8"/>
  <c r="F53" i="8"/>
  <c r="I31" i="8"/>
  <c r="H31" i="8"/>
  <c r="G31" i="8"/>
  <c r="F31" i="8"/>
  <c r="E31" i="8"/>
</calcChain>
</file>

<file path=xl/sharedStrings.xml><?xml version="1.0" encoding="utf-8"?>
<sst xmlns="http://schemas.openxmlformats.org/spreadsheetml/2006/main" count="96" uniqueCount="58">
  <si>
    <t>Dopust</t>
  </si>
  <si>
    <t>Letni fond ur</t>
  </si>
  <si>
    <t>Delovni dnevi v letu</t>
  </si>
  <si>
    <t>URE RAZPOLOŽLJIVE ZA DELO</t>
  </si>
  <si>
    <t>Mesecev v letu</t>
  </si>
  <si>
    <t>Prevoz na delo</t>
  </si>
  <si>
    <t>Malica</t>
  </si>
  <si>
    <t xml:space="preserve">Bruto mesečna plača s prispevki delodajalca </t>
  </si>
  <si>
    <t>Regres na mesec</t>
  </si>
  <si>
    <t>MESEČNI STROŠEK PLAČE IN POVRAČIL</t>
  </si>
  <si>
    <t>LETNI STROŠEK PLAČE IN POVRAČIL</t>
  </si>
  <si>
    <t>Dodatni dopust</t>
  </si>
  <si>
    <t>Podatki uporabljeni pri izračunu za leto 2023</t>
  </si>
  <si>
    <t>Letno število delovnih ur</t>
  </si>
  <si>
    <t>Izobraževanje</t>
  </si>
  <si>
    <t>Bolniška, osebne okoliščine</t>
  </si>
  <si>
    <t xml:space="preserve">Odmor za malico </t>
  </si>
  <si>
    <t>DELEŽ RAZPOLOŽLJIVIH UR V DELOVNIH URAH V %</t>
  </si>
  <si>
    <t>Malica mesečno</t>
  </si>
  <si>
    <t>Regres mesečno</t>
  </si>
  <si>
    <t>Prevoz na delo mesečno</t>
  </si>
  <si>
    <t>Delovni čas dnevno (ur)</t>
  </si>
  <si>
    <t>Prazniki  (dnevi)</t>
  </si>
  <si>
    <t>Dopust (dnevi)</t>
  </si>
  <si>
    <t>Bolniška, osebne okoliščine (dnevi)</t>
  </si>
  <si>
    <t>Regres (eur/leto)</t>
  </si>
  <si>
    <t>Prevoz na delo dnevno (eur)</t>
  </si>
  <si>
    <t>Malica dnevno (eur)</t>
  </si>
  <si>
    <t>OSEBA 1</t>
  </si>
  <si>
    <t>OSEBA 2</t>
  </si>
  <si>
    <t>OSEBA 3</t>
  </si>
  <si>
    <t>OSEBA 4</t>
  </si>
  <si>
    <t>OSEBA 5</t>
  </si>
  <si>
    <t>DOPUST  30 dni</t>
  </si>
  <si>
    <t>DOPUST  30 dni + dodatni dnevi</t>
  </si>
  <si>
    <t>RAZPOLOŽLJIVE URE</t>
  </si>
  <si>
    <t>Prazniki</t>
  </si>
  <si>
    <t>Dodatni dopust (dnevi)</t>
  </si>
  <si>
    <t>Letni strošek dela</t>
  </si>
  <si>
    <t>30 dni dopusta</t>
  </si>
  <si>
    <t>Strošek dela na razpoložljivo uro</t>
  </si>
  <si>
    <t>Število ur razpoložljivih za delo</t>
  </si>
  <si>
    <t>Celice, ki so obarvane z rumeno barvo lahko spreminjate, ostale celice se izračunajo na podlagi formul.</t>
  </si>
  <si>
    <t>Izračun ur razpoložljivih za delo</t>
  </si>
  <si>
    <t>Izračun ur razpoložljivih za delo + dodatni dopust</t>
  </si>
  <si>
    <t>Strošek plače in povračil + dodatni  dopust</t>
  </si>
  <si>
    <t>IZRAČUN PRI 30 DNEH DOPUSTA</t>
  </si>
  <si>
    <t>IZRAČUN PRI DODATNIH DNEH DOPUSTA</t>
  </si>
  <si>
    <t>Dnevi odsotnosti za izobraževanje</t>
  </si>
  <si>
    <t>Odstotek zaračunljivih ur</t>
  </si>
  <si>
    <t>Strošek plače in povračil</t>
  </si>
  <si>
    <t>Strošek plače in povračil na razpoložljivo uro</t>
  </si>
  <si>
    <t>Strošek plače in povračil na zaračunljivo uro</t>
  </si>
  <si>
    <t>1.</t>
  </si>
  <si>
    <t>2.</t>
  </si>
  <si>
    <t>3.</t>
  </si>
  <si>
    <t>4.</t>
  </si>
  <si>
    <t>IZRAČUNI STROŠKOV UR DELA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</si>
</sst>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S_I_T_-;\-* #,##0.00\ _S_I_T_-;_-* &quot;-&quot;??\ _S_I_T_-;_-@_-"/>
    <numFmt numFmtId="165" formatCode="#,##0_ ;\-#,##0\ "/>
  </numFmts>
  <fonts count="17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Calibri"/>
      <family val="2"/>
    </font>
    <font>
      <b/>
      <sz val="1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F5705E"/>
      <name val="Calibri"/>
      <family val="2"/>
    </font>
    <font>
      <sz val="9"/>
      <color rgb="FFF5705E"/>
      <name val="Calibri"/>
      <family val="2"/>
    </font>
    <font>
      <b/>
      <sz val="10"/>
      <color rgb="FF0070C0"/>
      <name val="Calibri"/>
      <family val="2"/>
      <charset val="238"/>
    </font>
    <font>
      <sz val="8"/>
      <name val="Arial CE"/>
      <charset val="238"/>
    </font>
    <font>
      <sz val="11"/>
      <name val="Calibri"/>
      <family val="2"/>
    </font>
    <font>
      <b/>
      <sz val="12"/>
      <color rgb="FFF5705E"/>
      <name val="Calibri"/>
      <family val="2"/>
    </font>
    <font>
      <b/>
      <sz val="14"/>
      <color rgb="FFF5705E"/>
      <name val="Calibri"/>
      <family val="2"/>
    </font>
    <font>
      <b/>
      <sz val="14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44526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3743705557422"/>
      </top>
      <bottom style="thin">
        <color theme="0" tint="-0.14996795556505021"/>
      </bottom>
      <diagonal/>
    </border>
    <border>
      <left/>
      <right/>
      <top style="thin">
        <color rgb="FF445269"/>
      </top>
      <bottom style="thin">
        <color rgb="FF445269"/>
      </bottom>
      <diagonal/>
    </border>
    <border>
      <left/>
      <right/>
      <top style="thin">
        <color rgb="FF445269"/>
      </top>
      <bottom style="thin">
        <color theme="0" tint="-0.14996795556505021"/>
      </bottom>
      <diagonal/>
    </border>
    <border>
      <left/>
      <right/>
      <top style="thin">
        <color rgb="FF445269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/>
      <bottom style="thin">
        <color rgb="FF445269"/>
      </bottom>
      <diagonal/>
    </border>
    <border>
      <left/>
      <right/>
      <top style="thin">
        <color rgb="FF445269"/>
      </top>
      <bottom style="thin">
        <color theme="0" tint="-0.24994659260841701"/>
      </bottom>
      <diagonal/>
    </border>
    <border>
      <left/>
      <right/>
      <top style="thin">
        <color theme="0" tint="-0.14996795556505021"/>
      </top>
      <bottom style="thick">
        <color theme="0" tint="-0.14993743705557422"/>
      </bottom>
      <diagonal/>
    </border>
    <border>
      <left/>
      <right/>
      <top/>
      <bottom style="thick">
        <color theme="0" tint="-0.14993743705557422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58">
    <xf numFmtId="0" fontId="0" fillId="0" borderId="0" xfId="0"/>
    <xf numFmtId="0" fontId="8" fillId="3" borderId="4" xfId="3" applyFont="1" applyFill="1" applyBorder="1" applyAlignment="1">
      <alignment horizontal="right" vertical="center" wrapText="1"/>
    </xf>
    <xf numFmtId="0" fontId="7" fillId="4" borderId="10" xfId="3" applyFont="1" applyFill="1" applyBorder="1" applyAlignment="1">
      <alignment horizontal="left" vertical="center" wrapText="1"/>
    </xf>
    <xf numFmtId="0" fontId="8" fillId="3" borderId="6" xfId="3" applyFont="1" applyFill="1" applyBorder="1" applyAlignment="1">
      <alignment horizontal="right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6" fillId="0" borderId="2" xfId="0" applyFont="1" applyBorder="1" applyAlignment="1">
      <alignment wrapText="1"/>
    </xf>
    <xf numFmtId="3" fontId="4" fillId="2" borderId="3" xfId="1" applyNumberFormat="1" applyFont="1" applyFill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4" fillId="0" borderId="2" xfId="0" applyFont="1" applyBorder="1" applyAlignment="1">
      <alignment wrapText="1"/>
    </xf>
    <xf numFmtId="3" fontId="4" fillId="0" borderId="0" xfId="1" applyNumberFormat="1" applyFont="1" applyAlignment="1">
      <alignment wrapText="1"/>
    </xf>
    <xf numFmtId="165" fontId="5" fillId="2" borderId="5" xfId="0" applyNumberFormat="1" applyFont="1" applyFill="1" applyBorder="1" applyAlignment="1">
      <alignment wrapText="1"/>
    </xf>
    <xf numFmtId="3" fontId="5" fillId="2" borderId="5" xfId="0" applyNumberFormat="1" applyFont="1" applyFill="1" applyBorder="1" applyAlignment="1">
      <alignment wrapText="1"/>
    </xf>
    <xf numFmtId="3" fontId="4" fillId="0" borderId="1" xfId="0" applyNumberFormat="1" applyFont="1" applyFill="1" applyBorder="1" applyAlignment="1">
      <alignment wrapText="1"/>
    </xf>
    <xf numFmtId="3" fontId="4" fillId="0" borderId="2" xfId="0" applyNumberFormat="1" applyFont="1" applyBorder="1" applyAlignment="1">
      <alignment wrapText="1"/>
    </xf>
    <xf numFmtId="165" fontId="4" fillId="0" borderId="0" xfId="0" applyNumberFormat="1" applyFont="1" applyAlignment="1">
      <alignment wrapText="1"/>
    </xf>
    <xf numFmtId="3" fontId="4" fillId="0" borderId="0" xfId="0" applyNumberFormat="1" applyFont="1" applyAlignment="1">
      <alignment wrapText="1"/>
    </xf>
    <xf numFmtId="3" fontId="5" fillId="2" borderId="2" xfId="0" applyNumberFormat="1" applyFont="1" applyFill="1" applyBorder="1" applyAlignment="1">
      <alignment wrapText="1"/>
    </xf>
    <xf numFmtId="9" fontId="10" fillId="0" borderId="7" xfId="2" applyFont="1" applyFill="1" applyBorder="1" applyAlignment="1">
      <alignment wrapText="1"/>
    </xf>
    <xf numFmtId="4" fontId="11" fillId="2" borderId="2" xfId="0" applyNumberFormat="1" applyFont="1" applyFill="1" applyBorder="1" applyAlignment="1">
      <alignment wrapText="1"/>
    </xf>
    <xf numFmtId="3" fontId="4" fillId="0" borderId="7" xfId="0" applyNumberFormat="1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2" borderId="9" xfId="0" applyFont="1" applyFill="1" applyBorder="1" applyAlignment="1">
      <alignment wrapText="1"/>
    </xf>
    <xf numFmtId="3" fontId="4" fillId="0" borderId="5" xfId="0" applyNumberFormat="1" applyFont="1" applyFill="1" applyBorder="1" applyAlignment="1">
      <alignment wrapText="1"/>
    </xf>
    <xf numFmtId="0" fontId="13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3" fontId="4" fillId="0" borderId="1" xfId="0" applyNumberFormat="1" applyFont="1" applyBorder="1" applyAlignment="1">
      <alignment wrapText="1"/>
    </xf>
    <xf numFmtId="0" fontId="6" fillId="4" borderId="10" xfId="0" applyFont="1" applyFill="1" applyBorder="1" applyAlignment="1">
      <alignment horizontal="left" wrapText="1"/>
    </xf>
    <xf numFmtId="3" fontId="6" fillId="4" borderId="10" xfId="0" applyNumberFormat="1" applyFont="1" applyFill="1" applyBorder="1" applyAlignment="1">
      <alignment wrapText="1"/>
    </xf>
    <xf numFmtId="4" fontId="11" fillId="2" borderId="7" xfId="0" applyNumberFormat="1" applyFont="1" applyFill="1" applyBorder="1" applyAlignment="1">
      <alignment wrapText="1"/>
    </xf>
    <xf numFmtId="0" fontId="7" fillId="4" borderId="13" xfId="3" applyFont="1" applyFill="1" applyBorder="1" applyAlignment="1">
      <alignment horizontal="left" vertical="center" wrapText="1"/>
    </xf>
    <xf numFmtId="0" fontId="6" fillId="4" borderId="13" xfId="0" applyFont="1" applyFill="1" applyBorder="1" applyAlignment="1">
      <alignment horizontal="left" wrapText="1"/>
    </xf>
    <xf numFmtId="3" fontId="6" fillId="4" borderId="13" xfId="0" applyNumberFormat="1" applyFont="1" applyFill="1" applyBorder="1" applyAlignment="1">
      <alignment wrapText="1"/>
    </xf>
    <xf numFmtId="3" fontId="4" fillId="5" borderId="2" xfId="1" applyNumberFormat="1" applyFont="1" applyFill="1" applyBorder="1" applyAlignment="1">
      <alignment wrapText="1"/>
    </xf>
    <xf numFmtId="3" fontId="4" fillId="5" borderId="3" xfId="1" applyNumberFormat="1" applyFont="1" applyFill="1" applyBorder="1" applyAlignment="1">
      <alignment wrapText="1"/>
    </xf>
    <xf numFmtId="3" fontId="4" fillId="5" borderId="8" xfId="1" applyNumberFormat="1" applyFont="1" applyFill="1" applyBorder="1" applyAlignment="1">
      <alignment wrapText="1"/>
    </xf>
    <xf numFmtId="0" fontId="4" fillId="5" borderId="9" xfId="0" applyFont="1" applyFill="1" applyBorder="1" applyAlignment="1">
      <alignment wrapText="1"/>
    </xf>
    <xf numFmtId="3" fontId="4" fillId="5" borderId="5" xfId="0" applyNumberFormat="1" applyFont="1" applyFill="1" applyBorder="1" applyAlignment="1">
      <alignment wrapText="1"/>
    </xf>
    <xf numFmtId="9" fontId="4" fillId="5" borderId="9" xfId="2" applyFont="1" applyFill="1" applyBorder="1" applyAlignment="1">
      <alignment wrapText="1"/>
    </xf>
    <xf numFmtId="0" fontId="4" fillId="0" borderId="6" xfId="0" applyFont="1" applyBorder="1" applyAlignment="1">
      <alignment horizontal="left" wrapText="1"/>
    </xf>
    <xf numFmtId="0" fontId="10" fillId="0" borderId="7" xfId="0" applyFont="1" applyFill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8" fillId="3" borderId="4" xfId="3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14" fillId="0" borderId="0" xfId="0" applyFont="1" applyAlignment="1">
      <alignment horizontal="left" wrapText="1"/>
    </xf>
    <xf numFmtId="0" fontId="11" fillId="2" borderId="2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8" fillId="3" borderId="6" xfId="3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16" fillId="0" borderId="0" xfId="0" applyFont="1" applyAlignment="1">
      <alignment horizontal="left" wrapText="1"/>
    </xf>
    <xf numFmtId="0" fontId="4" fillId="0" borderId="9" xfId="0" applyFont="1" applyBorder="1" applyAlignment="1">
      <alignment horizontal="left"/>
    </xf>
    <xf numFmtId="0" fontId="9" fillId="0" borderId="0" xfId="3" applyFont="1" applyAlignment="1">
      <alignment horizontal="left" vertical="center" wrapText="1"/>
    </xf>
  </cellXfs>
  <cellStyles count="4">
    <cellStyle name="Comma" xfId="1" builtinId="3"/>
    <cellStyle name="Normal" xfId="0" builtinId="0"/>
    <cellStyle name="Normal 2" xfId="3" xr:uid="{12FD04A2-EA95-42DD-B517-01B332697ACE}"/>
    <cellStyle name="Per cent" xfId="2" builtinId="5"/>
  </cellStyles>
  <dxfs count="0"/>
  <tableStyles count="0" defaultTableStyle="TableStyleMedium2" defaultPivotStyle="PivotStyleLight16"/>
  <colors>
    <mruColors>
      <color rgb="FFF5705E"/>
      <color rgb="FF445269"/>
      <color rgb="FFAB15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12" Type="http://schemas.microsoft.com/office/2017/10/relationships/person" Target="persons/person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Silva Koritnik Rakela" id="{5773FC3C-62F0-43D2-91FC-B14EB5472E0D}" userId="efc916e424a24975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2" dT="2023-10-20T08:29:09.27" personId="{5773FC3C-62F0-43D2-91FC-B14EB5472E0D}" id="{0801FB69-C0D8-42F7-A931-26A21C007830}">
    <text>Neli skoraj konvencija je, da so celice z rumenim ozadjem tiste, k ise vnašajo</text>
  </threadedComment>
  <threadedComment ref="C13" dT="2023-10-20T08:34:32.35" personId="{5773FC3C-62F0-43D2-91FC-B14EB5472E0D}" id="{759CF91B-928F-49A9-B4F3-D15292D8CC3C}">
    <text>Te podatke boš dala tam kjer ugotavljamo stroške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4A3D7-F85F-4ED1-981C-EBEC9E1106A1}">
  <sheetPr>
    <tabColor rgb="FFF5705E"/>
  </sheetPr>
  <dimension ref="B2:K78"/>
  <sheetViews>
    <sheetView showGridLines="0" tabSelected="1" zoomScaleNormal="100" workbookViewId="0">
      <selection activeCell="F6" sqref="F6"/>
    </sheetView>
  </sheetViews>
  <sheetFormatPr baseColWidth="10" defaultColWidth="10.83203125" defaultRowHeight="15"/>
  <cols>
    <col min="1" max="1" width="1" style="4" customWidth="1"/>
    <col min="2" max="2" width="3" style="26" customWidth="1"/>
    <col min="3" max="3" width="25" style="4" customWidth="1"/>
    <col min="4" max="9" width="9.33203125" style="4" customWidth="1"/>
    <col min="10" max="16384" width="10.83203125" style="4"/>
  </cols>
  <sheetData>
    <row r="2" spans="3:9" ht="19">
      <c r="C2" s="55" t="s">
        <v>57</v>
      </c>
      <c r="D2" s="55"/>
      <c r="E2" s="55"/>
      <c r="F2" s="55"/>
      <c r="G2" s="55"/>
      <c r="H2" s="55"/>
      <c r="I2" s="55"/>
    </row>
    <row r="3" spans="3:9">
      <c r="C3" s="43" t="s">
        <v>42</v>
      </c>
      <c r="D3" s="43"/>
      <c r="E3" s="43"/>
      <c r="F3" s="43"/>
      <c r="G3" s="43"/>
      <c r="H3" s="43"/>
      <c r="I3" s="43"/>
    </row>
    <row r="4" spans="3:9">
      <c r="C4" s="5"/>
      <c r="D4" s="5"/>
      <c r="E4" s="5"/>
      <c r="F4" s="5"/>
      <c r="G4" s="5"/>
      <c r="H4" s="5"/>
      <c r="I4" s="5"/>
    </row>
    <row r="5" spans="3:9">
      <c r="C5" s="5"/>
      <c r="D5" s="5"/>
      <c r="E5" s="5"/>
      <c r="F5" s="5"/>
      <c r="G5" s="5"/>
      <c r="H5" s="5"/>
      <c r="I5" s="5"/>
    </row>
    <row r="6" spans="3:9">
      <c r="C6" s="57" t="s">
        <v>12</v>
      </c>
      <c r="D6" s="57"/>
    </row>
    <row r="7" spans="3:9">
      <c r="C7" s="6" t="s">
        <v>21</v>
      </c>
      <c r="D7" s="35">
        <v>8</v>
      </c>
    </row>
    <row r="8" spans="3:9">
      <c r="C8" s="6" t="s">
        <v>1</v>
      </c>
      <c r="D8" s="7">
        <f>+D9*D7</f>
        <v>2080</v>
      </c>
    </row>
    <row r="9" spans="3:9">
      <c r="C9" s="8" t="s">
        <v>2</v>
      </c>
      <c r="D9" s="36">
        <v>260</v>
      </c>
    </row>
    <row r="10" spans="3:9">
      <c r="C10" s="9" t="s">
        <v>22</v>
      </c>
      <c r="D10" s="35">
        <v>12</v>
      </c>
    </row>
    <row r="11" spans="3:9">
      <c r="C11" s="10" t="s">
        <v>23</v>
      </c>
      <c r="D11" s="35">
        <v>30</v>
      </c>
    </row>
    <row r="12" spans="3:9">
      <c r="C12" s="10" t="s">
        <v>24</v>
      </c>
      <c r="D12" s="35">
        <v>10</v>
      </c>
    </row>
    <row r="13" spans="3:9">
      <c r="C13" s="10" t="s">
        <v>37</v>
      </c>
      <c r="D13" s="37">
        <v>15</v>
      </c>
    </row>
    <row r="14" spans="3:9">
      <c r="D14" s="11"/>
    </row>
    <row r="15" spans="3:9">
      <c r="C15" s="8" t="s">
        <v>25</v>
      </c>
      <c r="D15" s="36">
        <v>2000</v>
      </c>
    </row>
    <row r="16" spans="3:9">
      <c r="C16" s="6" t="s">
        <v>27</v>
      </c>
      <c r="D16" s="36">
        <v>8</v>
      </c>
    </row>
    <row r="17" spans="2:11">
      <c r="C17" s="9" t="s">
        <v>26</v>
      </c>
      <c r="D17" s="36">
        <v>5</v>
      </c>
    </row>
    <row r="18" spans="2:11">
      <c r="C18" s="10" t="s">
        <v>4</v>
      </c>
      <c r="D18" s="7">
        <v>12</v>
      </c>
    </row>
    <row r="19" spans="2:11">
      <c r="C19" s="5"/>
    </row>
    <row r="21" spans="2:11" ht="16">
      <c r="C21" s="48" t="s">
        <v>46</v>
      </c>
      <c r="D21" s="48"/>
    </row>
    <row r="22" spans="2:11">
      <c r="C22" s="56" t="s">
        <v>48</v>
      </c>
      <c r="D22" s="56"/>
      <c r="E22" s="38">
        <v>1</v>
      </c>
      <c r="F22" s="38">
        <v>3</v>
      </c>
      <c r="G22" s="38">
        <v>8</v>
      </c>
      <c r="H22" s="38">
        <v>10</v>
      </c>
      <c r="I22" s="38">
        <v>15</v>
      </c>
    </row>
    <row r="23" spans="2:11" ht="20">
      <c r="B23" s="27" t="s">
        <v>53</v>
      </c>
      <c r="C23" s="45" t="s">
        <v>43</v>
      </c>
      <c r="D23" s="45"/>
      <c r="E23" s="1" t="s">
        <v>28</v>
      </c>
      <c r="F23" s="1" t="s">
        <v>29</v>
      </c>
      <c r="G23" s="1" t="s">
        <v>30</v>
      </c>
      <c r="H23" s="1" t="s">
        <v>31</v>
      </c>
      <c r="I23" s="1" t="s">
        <v>32</v>
      </c>
    </row>
    <row r="24" spans="2:11">
      <c r="C24" s="12" t="s">
        <v>13</v>
      </c>
      <c r="D24" s="12"/>
      <c r="E24" s="13">
        <f>+$D$8</f>
        <v>2080</v>
      </c>
      <c r="F24" s="13">
        <f t="shared" ref="F24:I24" si="0">+$D$8</f>
        <v>2080</v>
      </c>
      <c r="G24" s="13">
        <f t="shared" si="0"/>
        <v>2080</v>
      </c>
      <c r="H24" s="13">
        <f t="shared" si="0"/>
        <v>2080</v>
      </c>
      <c r="I24" s="13">
        <f t="shared" si="0"/>
        <v>2080</v>
      </c>
    </row>
    <row r="25" spans="2:11">
      <c r="C25" s="50" t="s">
        <v>14</v>
      </c>
      <c r="D25" s="50"/>
      <c r="E25" s="14">
        <f>-E22*$D$7</f>
        <v>-8</v>
      </c>
      <c r="F25" s="14">
        <f t="shared" ref="F25:I25" si="1">-F22*$D$7</f>
        <v>-24</v>
      </c>
      <c r="G25" s="14">
        <f t="shared" si="1"/>
        <v>-64</v>
      </c>
      <c r="H25" s="14">
        <f t="shared" si="1"/>
        <v>-80</v>
      </c>
      <c r="I25" s="14">
        <f t="shared" si="1"/>
        <v>-120</v>
      </c>
    </row>
    <row r="26" spans="2:11">
      <c r="C26" s="44" t="s">
        <v>36</v>
      </c>
      <c r="D26" s="44"/>
      <c r="E26" s="14">
        <f>-$D$10*$D$7</f>
        <v>-96</v>
      </c>
      <c r="F26" s="14">
        <f t="shared" ref="F26:I26" si="2">-$D$10*$D$7</f>
        <v>-96</v>
      </c>
      <c r="G26" s="14">
        <f t="shared" si="2"/>
        <v>-96</v>
      </c>
      <c r="H26" s="14">
        <f t="shared" si="2"/>
        <v>-96</v>
      </c>
      <c r="I26" s="14">
        <f t="shared" si="2"/>
        <v>-96</v>
      </c>
    </row>
    <row r="27" spans="2:11">
      <c r="C27" s="44" t="s">
        <v>0</v>
      </c>
      <c r="D27" s="44"/>
      <c r="E27" s="15">
        <f>-$D$11*$D$7</f>
        <v>-240</v>
      </c>
      <c r="F27" s="15">
        <f t="shared" ref="F27:I27" si="3">-$D$11*$D$7</f>
        <v>-240</v>
      </c>
      <c r="G27" s="15">
        <f t="shared" si="3"/>
        <v>-240</v>
      </c>
      <c r="H27" s="15">
        <f t="shared" si="3"/>
        <v>-240</v>
      </c>
      <c r="I27" s="15">
        <f t="shared" si="3"/>
        <v>-240</v>
      </c>
      <c r="K27" s="16"/>
    </row>
    <row r="28" spans="2:11">
      <c r="C28" s="44" t="s">
        <v>15</v>
      </c>
      <c r="D28" s="44"/>
      <c r="E28" s="17">
        <f>-$D$12*$D$7</f>
        <v>-80</v>
      </c>
      <c r="F28" s="17">
        <f t="shared" ref="F28:I28" si="4">-$D$12*$D$7</f>
        <v>-80</v>
      </c>
      <c r="G28" s="17">
        <f t="shared" si="4"/>
        <v>-80</v>
      </c>
      <c r="H28" s="17">
        <f t="shared" si="4"/>
        <v>-80</v>
      </c>
      <c r="I28" s="17">
        <f t="shared" si="4"/>
        <v>-80</v>
      </c>
    </row>
    <row r="29" spans="2:11">
      <c r="C29" s="44" t="s">
        <v>16</v>
      </c>
      <c r="D29" s="44"/>
      <c r="E29" s="15">
        <f>-SUM(E24:E28)/$D$7*0.5</f>
        <v>-103.5</v>
      </c>
      <c r="F29" s="15">
        <f t="shared" ref="F29:I29" si="5">-SUM(F24:F28)/$D$7*0.5</f>
        <v>-102.5</v>
      </c>
      <c r="G29" s="15">
        <f t="shared" si="5"/>
        <v>-100</v>
      </c>
      <c r="H29" s="15">
        <f t="shared" si="5"/>
        <v>-99</v>
      </c>
      <c r="I29" s="15">
        <f t="shared" si="5"/>
        <v>-96.5</v>
      </c>
    </row>
    <row r="30" spans="2:11">
      <c r="C30" s="47" t="s">
        <v>3</v>
      </c>
      <c r="D30" s="47"/>
      <c r="E30" s="18">
        <f>SUM(E24:E29)</f>
        <v>1552.5</v>
      </c>
      <c r="F30" s="18">
        <f t="shared" ref="F30:I30" si="6">SUM(F24:F29)</f>
        <v>1537.5</v>
      </c>
      <c r="G30" s="18">
        <f t="shared" si="6"/>
        <v>1500</v>
      </c>
      <c r="H30" s="18">
        <f t="shared" si="6"/>
        <v>1485</v>
      </c>
      <c r="I30" s="18">
        <f t="shared" si="6"/>
        <v>1447.5</v>
      </c>
    </row>
    <row r="31" spans="2:11">
      <c r="C31" s="42" t="s">
        <v>17</v>
      </c>
      <c r="D31" s="42"/>
      <c r="E31" s="19">
        <f>E30/$D$8</f>
        <v>0.74639423076923073</v>
      </c>
      <c r="F31" s="19">
        <f>F30/$D$8</f>
        <v>0.73918269230769229</v>
      </c>
      <c r="G31" s="19">
        <f>G30/$D$8</f>
        <v>0.72115384615384615</v>
      </c>
      <c r="H31" s="19">
        <f>H30/$D$8</f>
        <v>0.71394230769230771</v>
      </c>
      <c r="I31" s="19">
        <f>I30/$D$8</f>
        <v>0.69591346153846156</v>
      </c>
    </row>
    <row r="32" spans="2:11">
      <c r="G32" s="17"/>
      <c r="K32" s="16"/>
    </row>
    <row r="33" spans="2:9" ht="20">
      <c r="B33" s="27" t="s">
        <v>54</v>
      </c>
      <c r="C33" s="45" t="s">
        <v>50</v>
      </c>
      <c r="D33" s="45"/>
      <c r="E33" s="1" t="s">
        <v>28</v>
      </c>
      <c r="F33" s="1" t="s">
        <v>29</v>
      </c>
      <c r="G33" s="1" t="s">
        <v>30</v>
      </c>
      <c r="H33" s="1" t="s">
        <v>31</v>
      </c>
      <c r="I33" s="1" t="s">
        <v>32</v>
      </c>
    </row>
    <row r="34" spans="2:9">
      <c r="C34" s="41" t="s">
        <v>7</v>
      </c>
      <c r="D34" s="41"/>
      <c r="E34" s="39">
        <v>1400</v>
      </c>
      <c r="F34" s="39">
        <v>1800</v>
      </c>
      <c r="G34" s="39">
        <v>2400</v>
      </c>
      <c r="H34" s="39">
        <v>4000</v>
      </c>
      <c r="I34" s="39">
        <v>7000</v>
      </c>
    </row>
    <row r="35" spans="2:9">
      <c r="C35" s="44" t="s">
        <v>8</v>
      </c>
      <c r="D35" s="44"/>
      <c r="E35" s="15">
        <f>$D$15/$D$18</f>
        <v>166.66666666666666</v>
      </c>
      <c r="F35" s="15">
        <f t="shared" ref="F35:I35" si="7">$D$15/$D$18</f>
        <v>166.66666666666666</v>
      </c>
      <c r="G35" s="15">
        <f t="shared" si="7"/>
        <v>166.66666666666666</v>
      </c>
      <c r="H35" s="15">
        <f t="shared" si="7"/>
        <v>166.66666666666666</v>
      </c>
      <c r="I35" s="15">
        <f t="shared" si="7"/>
        <v>166.66666666666666</v>
      </c>
    </row>
    <row r="36" spans="2:9">
      <c r="C36" s="44" t="s">
        <v>6</v>
      </c>
      <c r="D36" s="44"/>
      <c r="E36" s="15">
        <f>+((E30-E29)/$D$7)*$D$16/12</f>
        <v>138</v>
      </c>
      <c r="F36" s="15">
        <f>+((F30-F29)/$D$7)*$D$16/12</f>
        <v>136.66666666666666</v>
      </c>
      <c r="G36" s="15">
        <f>+((G30-G29)/$D$7)*$D$16/12</f>
        <v>133.33333333333334</v>
      </c>
      <c r="H36" s="15">
        <f>+((H30-H29)/$D$7)*$D$16/12</f>
        <v>132</v>
      </c>
      <c r="I36" s="15">
        <f>+((I30-I29)/$D$7)*$D$16/12</f>
        <v>128.66666666666666</v>
      </c>
    </row>
    <row r="37" spans="2:9">
      <c r="C37" s="44" t="s">
        <v>5</v>
      </c>
      <c r="D37" s="44"/>
      <c r="E37" s="15">
        <f>+((E30-E29)/$D$7)*$D$17/12</f>
        <v>86.25</v>
      </c>
      <c r="F37" s="15">
        <f>+((F30-F29)/$D$7)*$D$17/12</f>
        <v>85.416666666666671</v>
      </c>
      <c r="G37" s="15">
        <f>+((G30-G29)/$D$7)*$D$17/12</f>
        <v>83.333333333333329</v>
      </c>
      <c r="H37" s="15">
        <f>+((H30-H29)/$D$7)*$D$17/12</f>
        <v>82.5</v>
      </c>
      <c r="I37" s="15">
        <f>+((I30-I29)/$D$7)*$D$17/12</f>
        <v>80.416666666666671</v>
      </c>
    </row>
    <row r="38" spans="2:9">
      <c r="C38" s="47" t="s">
        <v>9</v>
      </c>
      <c r="D38" s="47"/>
      <c r="E38" s="18">
        <f>SUM(E34:E37)</f>
        <v>1790.9166666666667</v>
      </c>
      <c r="F38" s="18">
        <f t="shared" ref="F38:I38" si="8">SUM(F34:F37)</f>
        <v>2188.75</v>
      </c>
      <c r="G38" s="18">
        <f t="shared" si="8"/>
        <v>2783.3333333333335</v>
      </c>
      <c r="H38" s="18">
        <f t="shared" si="8"/>
        <v>4381.166666666667</v>
      </c>
      <c r="I38" s="18">
        <f t="shared" si="8"/>
        <v>7375.7500000000009</v>
      </c>
    </row>
    <row r="39" spans="2:9">
      <c r="C39" s="47" t="s">
        <v>10</v>
      </c>
      <c r="D39" s="47"/>
      <c r="E39" s="18">
        <f>E38*$D$18</f>
        <v>21491</v>
      </c>
      <c r="F39" s="18">
        <f t="shared" ref="F39:I39" si="9">F38*$D$18</f>
        <v>26265</v>
      </c>
      <c r="G39" s="18">
        <f t="shared" si="9"/>
        <v>33400</v>
      </c>
      <c r="H39" s="18">
        <f t="shared" si="9"/>
        <v>52574</v>
      </c>
      <c r="I39" s="18">
        <f t="shared" si="9"/>
        <v>88509.000000000015</v>
      </c>
    </row>
    <row r="40" spans="2:9" ht="16" thickBot="1">
      <c r="C40" s="22"/>
      <c r="D40" s="22"/>
      <c r="E40" s="22"/>
      <c r="F40" s="22"/>
      <c r="G40" s="22"/>
      <c r="H40" s="22"/>
      <c r="I40" s="22"/>
    </row>
    <row r="41" spans="2:9" ht="16" thickTop="1"/>
    <row r="42" spans="2:9" ht="16" customHeight="1" thickTop="1"/>
    <row r="43" spans="2:9" ht="16">
      <c r="C43" s="48" t="s">
        <v>47</v>
      </c>
      <c r="D43" s="48"/>
      <c r="E43" s="48"/>
    </row>
    <row r="44" spans="2:9">
      <c r="C44" s="56" t="s">
        <v>48</v>
      </c>
      <c r="D44" s="56"/>
      <c r="E44" s="24">
        <f>E22</f>
        <v>1</v>
      </c>
      <c r="F44" s="24">
        <f t="shared" ref="F44:I44" si="10">F22</f>
        <v>3</v>
      </c>
      <c r="G44" s="24">
        <f t="shared" si="10"/>
        <v>8</v>
      </c>
      <c r="H44" s="24">
        <f t="shared" si="10"/>
        <v>10</v>
      </c>
      <c r="I44" s="24">
        <f t="shared" si="10"/>
        <v>15</v>
      </c>
    </row>
    <row r="45" spans="2:9">
      <c r="C45" s="45" t="s">
        <v>44</v>
      </c>
      <c r="D45" s="45"/>
      <c r="E45" s="1" t="s">
        <v>28</v>
      </c>
      <c r="F45" s="1" t="s">
        <v>29</v>
      </c>
      <c r="G45" s="1" t="s">
        <v>30</v>
      </c>
      <c r="H45" s="1" t="s">
        <v>31</v>
      </c>
      <c r="I45" s="1" t="s">
        <v>32</v>
      </c>
    </row>
    <row r="46" spans="2:9">
      <c r="C46" s="47" t="s">
        <v>13</v>
      </c>
      <c r="D46" s="47"/>
      <c r="E46" s="13">
        <f>+$D$8</f>
        <v>2080</v>
      </c>
      <c r="F46" s="13">
        <f t="shared" ref="F46:I46" si="11">+$D$8</f>
        <v>2080</v>
      </c>
      <c r="G46" s="13">
        <f t="shared" si="11"/>
        <v>2080</v>
      </c>
      <c r="H46" s="13">
        <f t="shared" si="11"/>
        <v>2080</v>
      </c>
      <c r="I46" s="13">
        <f t="shared" si="11"/>
        <v>2080</v>
      </c>
    </row>
    <row r="47" spans="2:9">
      <c r="C47" s="50" t="s">
        <v>14</v>
      </c>
      <c r="D47" s="50"/>
      <c r="E47" s="14">
        <f>-E22*$D$7</f>
        <v>-8</v>
      </c>
      <c r="F47" s="14">
        <f>-F22*$D$7</f>
        <v>-24</v>
      </c>
      <c r="G47" s="14">
        <f>-G22*$D$7</f>
        <v>-64</v>
      </c>
      <c r="H47" s="14">
        <f>-H22*$D$7</f>
        <v>-80</v>
      </c>
      <c r="I47" s="14">
        <f>-I22*$D$7</f>
        <v>-120</v>
      </c>
    </row>
    <row r="48" spans="2:9">
      <c r="C48" s="44" t="s">
        <v>36</v>
      </c>
      <c r="D48" s="44"/>
      <c r="E48" s="14">
        <f>-$D$10*$D$7</f>
        <v>-96</v>
      </c>
      <c r="F48" s="14">
        <f t="shared" ref="F48:I48" si="12">-$D$10*$D$7</f>
        <v>-96</v>
      </c>
      <c r="G48" s="14">
        <f t="shared" si="12"/>
        <v>-96</v>
      </c>
      <c r="H48" s="14">
        <f t="shared" si="12"/>
        <v>-96</v>
      </c>
      <c r="I48" s="14">
        <f t="shared" si="12"/>
        <v>-96</v>
      </c>
    </row>
    <row r="49" spans="2:9">
      <c r="C49" s="44" t="s">
        <v>0</v>
      </c>
      <c r="D49" s="44"/>
      <c r="E49" s="15">
        <f>-($D$11+$D$13)*$D$7</f>
        <v>-360</v>
      </c>
      <c r="F49" s="15">
        <f t="shared" ref="F49:I49" si="13">-($D$11+$D$13)*$D$7</f>
        <v>-360</v>
      </c>
      <c r="G49" s="15">
        <f t="shared" si="13"/>
        <v>-360</v>
      </c>
      <c r="H49" s="15">
        <f t="shared" si="13"/>
        <v>-360</v>
      </c>
      <c r="I49" s="15">
        <f t="shared" si="13"/>
        <v>-360</v>
      </c>
    </row>
    <row r="50" spans="2:9">
      <c r="C50" s="44" t="s">
        <v>15</v>
      </c>
      <c r="D50" s="44"/>
      <c r="E50" s="17">
        <f>-$D$12*$D$7</f>
        <v>-80</v>
      </c>
      <c r="F50" s="17">
        <f t="shared" ref="F50:I50" si="14">-$D$12*$D$7</f>
        <v>-80</v>
      </c>
      <c r="G50" s="17">
        <f t="shared" si="14"/>
        <v>-80</v>
      </c>
      <c r="H50" s="17">
        <f t="shared" si="14"/>
        <v>-80</v>
      </c>
      <c r="I50" s="17">
        <f t="shared" si="14"/>
        <v>-80</v>
      </c>
    </row>
    <row r="51" spans="2:9">
      <c r="C51" s="44" t="s">
        <v>16</v>
      </c>
      <c r="D51" s="44"/>
      <c r="E51" s="15">
        <f>-SUM(E46:E50)/$D$7*0.5</f>
        <v>-96</v>
      </c>
      <c r="F51" s="15">
        <f>-SUM(F46:F50)/$D$7*0.5</f>
        <v>-95</v>
      </c>
      <c r="G51" s="15">
        <f>-SUM(G46:G50)/$D$7*0.5</f>
        <v>-92.5</v>
      </c>
      <c r="H51" s="15">
        <f>-SUM(H46:H50)/$D$7*0.5</f>
        <v>-91.5</v>
      </c>
      <c r="I51" s="15">
        <f>-SUM(I46:I50)/$D$7*0.5</f>
        <v>-89</v>
      </c>
    </row>
    <row r="52" spans="2:9">
      <c r="C52" s="47" t="s">
        <v>35</v>
      </c>
      <c r="D52" s="47"/>
      <c r="E52" s="18">
        <f>SUM(E46:E51)</f>
        <v>1440</v>
      </c>
      <c r="F52" s="18">
        <f>SUM(F46:F51)</f>
        <v>1425</v>
      </c>
      <c r="G52" s="18">
        <f>SUM(G46:G51)</f>
        <v>1387.5</v>
      </c>
      <c r="H52" s="18">
        <f>SUM(H46:H51)</f>
        <v>1372.5</v>
      </c>
      <c r="I52" s="18">
        <f>SUM(I46:I51)</f>
        <v>1335</v>
      </c>
    </row>
    <row r="53" spans="2:9">
      <c r="C53" s="42" t="s">
        <v>17</v>
      </c>
      <c r="D53" s="42"/>
      <c r="E53" s="19">
        <f>E52/$D$8</f>
        <v>0.69230769230769229</v>
      </c>
      <c r="F53" s="19">
        <f>F52/$D$8</f>
        <v>0.68509615384615385</v>
      </c>
      <c r="G53" s="19">
        <f>G52/$D$8</f>
        <v>0.66706730769230771</v>
      </c>
      <c r="H53" s="19">
        <f>H52/$D$8</f>
        <v>0.65985576923076927</v>
      </c>
      <c r="I53" s="19">
        <f>I52/$D$8</f>
        <v>0.64182692307692313</v>
      </c>
    </row>
    <row r="55" spans="2:9">
      <c r="C55" s="45" t="s">
        <v>45</v>
      </c>
      <c r="D55" s="45"/>
      <c r="E55" s="1" t="s">
        <v>28</v>
      </c>
      <c r="F55" s="1" t="s">
        <v>29</v>
      </c>
      <c r="G55" s="1" t="s">
        <v>30</v>
      </c>
      <c r="H55" s="1" t="s">
        <v>31</v>
      </c>
      <c r="I55" s="1" t="s">
        <v>32</v>
      </c>
    </row>
    <row r="56" spans="2:9">
      <c r="C56" s="41" t="s">
        <v>7</v>
      </c>
      <c r="D56" s="41"/>
      <c r="E56" s="25">
        <f>E34</f>
        <v>1400</v>
      </c>
      <c r="F56" s="25">
        <f t="shared" ref="F56:I56" si="15">F34</f>
        <v>1800</v>
      </c>
      <c r="G56" s="25">
        <f t="shared" si="15"/>
        <v>2400</v>
      </c>
      <c r="H56" s="25">
        <f t="shared" si="15"/>
        <v>4000</v>
      </c>
      <c r="I56" s="25">
        <f t="shared" si="15"/>
        <v>7000</v>
      </c>
    </row>
    <row r="57" spans="2:9">
      <c r="C57" s="44" t="s">
        <v>19</v>
      </c>
      <c r="D57" s="44"/>
      <c r="E57" s="15">
        <f>$D$15/$D$18</f>
        <v>166.66666666666666</v>
      </c>
      <c r="F57" s="15">
        <f t="shared" ref="F57:I57" si="16">$D$15/$D$18</f>
        <v>166.66666666666666</v>
      </c>
      <c r="G57" s="15">
        <f t="shared" si="16"/>
        <v>166.66666666666666</v>
      </c>
      <c r="H57" s="15">
        <f t="shared" si="16"/>
        <v>166.66666666666666</v>
      </c>
      <c r="I57" s="15">
        <f t="shared" si="16"/>
        <v>166.66666666666666</v>
      </c>
    </row>
    <row r="58" spans="2:9">
      <c r="C58" s="44" t="s">
        <v>18</v>
      </c>
      <c r="D58" s="44"/>
      <c r="E58" s="15">
        <f>+((E52-E51)/$D$7)*$D$16/$D$18</f>
        <v>128</v>
      </c>
      <c r="F58" s="15">
        <f>+((F52-F51)/$D$7)*$D$16/$D$18</f>
        <v>126.66666666666667</v>
      </c>
      <c r="G58" s="15">
        <f>+((G52-G51)/$D$7)*$D$16/$D$18</f>
        <v>123.33333333333333</v>
      </c>
      <c r="H58" s="15">
        <f>+((H52-H51)/$D$7)*$D$16/$D$18</f>
        <v>122</v>
      </c>
      <c r="I58" s="15">
        <f>+((I52-I51)/$D$7)*$D$16/$D$18</f>
        <v>118.66666666666667</v>
      </c>
    </row>
    <row r="59" spans="2:9">
      <c r="C59" s="44" t="s">
        <v>20</v>
      </c>
      <c r="D59" s="44"/>
      <c r="E59" s="15">
        <f>+((E52-E51)/$D$7)*$D$17/$D$18</f>
        <v>80</v>
      </c>
      <c r="F59" s="15">
        <f>+((F52-F51)/$D$7)*$D$17/$D$18</f>
        <v>79.166666666666671</v>
      </c>
      <c r="G59" s="15">
        <f>+((G52-G51)/$D$7)*$D$17/$D$18</f>
        <v>77.083333333333329</v>
      </c>
      <c r="H59" s="15">
        <f>+((H52-H51)/$D$7)*$D$17/$D$18</f>
        <v>76.25</v>
      </c>
      <c r="I59" s="15">
        <f>+((I52-I51)/$D$7)*$D$17/$D$18</f>
        <v>74.166666666666671</v>
      </c>
    </row>
    <row r="60" spans="2:9">
      <c r="C60" s="47" t="s">
        <v>9</v>
      </c>
      <c r="D60" s="47"/>
      <c r="E60" s="18">
        <f>SUM(E56:E59)</f>
        <v>1774.6666666666667</v>
      </c>
      <c r="F60" s="18">
        <f t="shared" ref="F60:I60" si="17">SUM(F56:F59)</f>
        <v>2172.5</v>
      </c>
      <c r="G60" s="18">
        <f t="shared" si="17"/>
        <v>2767.0833333333335</v>
      </c>
      <c r="H60" s="18">
        <f t="shared" si="17"/>
        <v>4364.916666666667</v>
      </c>
      <c r="I60" s="18">
        <f t="shared" si="17"/>
        <v>7359.5000000000009</v>
      </c>
    </row>
    <row r="61" spans="2:9" ht="16" thickBot="1">
      <c r="C61" s="23"/>
      <c r="D61" s="23"/>
      <c r="E61" s="23"/>
      <c r="F61" s="23"/>
      <c r="G61" s="23"/>
      <c r="H61" s="23"/>
      <c r="I61" s="23"/>
    </row>
    <row r="62" spans="2:9" ht="16" thickTop="1"/>
    <row r="64" spans="2:9" ht="20">
      <c r="B64" s="27" t="s">
        <v>55</v>
      </c>
      <c r="C64" s="51" t="s">
        <v>51</v>
      </c>
      <c r="D64" s="51"/>
      <c r="E64" s="3" t="s">
        <v>28</v>
      </c>
      <c r="F64" s="3" t="s">
        <v>29</v>
      </c>
      <c r="G64" s="3" t="s">
        <v>30</v>
      </c>
      <c r="H64" s="3" t="s">
        <v>31</v>
      </c>
      <c r="I64" s="3" t="s">
        <v>32</v>
      </c>
    </row>
    <row r="65" spans="2:9">
      <c r="C65" s="2" t="s">
        <v>39</v>
      </c>
      <c r="D65" s="29"/>
      <c r="E65" s="30"/>
      <c r="F65" s="30"/>
      <c r="G65" s="30"/>
      <c r="H65" s="30"/>
      <c r="I65" s="30"/>
    </row>
    <row r="66" spans="2:9">
      <c r="C66" s="50" t="s">
        <v>41</v>
      </c>
      <c r="D66" s="50"/>
      <c r="E66" s="28">
        <f>+E30</f>
        <v>1552.5</v>
      </c>
      <c r="F66" s="28">
        <f>+F30</f>
        <v>1537.5</v>
      </c>
      <c r="G66" s="28">
        <f>+G30</f>
        <v>1500</v>
      </c>
      <c r="H66" s="28">
        <f>+H30</f>
        <v>1485</v>
      </c>
      <c r="I66" s="28">
        <f>+I30</f>
        <v>1447.5</v>
      </c>
    </row>
    <row r="67" spans="2:9">
      <c r="C67" s="44" t="s">
        <v>38</v>
      </c>
      <c r="D67" s="44"/>
      <c r="E67" s="15">
        <f>+E39</f>
        <v>21491</v>
      </c>
      <c r="F67" s="15">
        <f>+F39</f>
        <v>26265</v>
      </c>
      <c r="G67" s="15">
        <f>+G39</f>
        <v>33400</v>
      </c>
      <c r="H67" s="15">
        <f>+H39</f>
        <v>52574</v>
      </c>
      <c r="I67" s="15">
        <f>+I39</f>
        <v>88509.000000000015</v>
      </c>
    </row>
    <row r="68" spans="2:9">
      <c r="C68" s="52" t="s">
        <v>40</v>
      </c>
      <c r="D68" s="52"/>
      <c r="E68" s="31">
        <f>+E67/E66</f>
        <v>13.842834138486312</v>
      </c>
      <c r="F68" s="31">
        <f t="shared" ref="F68:I68" si="18">+F67/F66</f>
        <v>17.082926829268292</v>
      </c>
      <c r="G68" s="31">
        <f t="shared" si="18"/>
        <v>22.266666666666666</v>
      </c>
      <c r="H68" s="31">
        <f t="shared" si="18"/>
        <v>35.403367003367002</v>
      </c>
      <c r="I68" s="31">
        <f t="shared" si="18"/>
        <v>61.146113989637314</v>
      </c>
    </row>
    <row r="69" spans="2:9">
      <c r="C69" s="32" t="s">
        <v>11</v>
      </c>
      <c r="D69" s="33"/>
      <c r="E69" s="34"/>
      <c r="F69" s="34"/>
      <c r="G69" s="34"/>
      <c r="H69" s="34"/>
      <c r="I69" s="34"/>
    </row>
    <row r="70" spans="2:9">
      <c r="C70" s="53" t="s">
        <v>41</v>
      </c>
      <c r="D70" s="53"/>
      <c r="E70" s="28">
        <f>+E52</f>
        <v>1440</v>
      </c>
      <c r="F70" s="28">
        <f>+F52</f>
        <v>1425</v>
      </c>
      <c r="G70" s="28">
        <f>+G52</f>
        <v>1387.5</v>
      </c>
      <c r="H70" s="28">
        <f>+H52</f>
        <v>1372.5</v>
      </c>
      <c r="I70" s="28">
        <f>+I52</f>
        <v>1335</v>
      </c>
    </row>
    <row r="71" spans="2:9">
      <c r="C71" s="44" t="s">
        <v>38</v>
      </c>
      <c r="D71" s="44"/>
      <c r="E71" s="15">
        <f>+E60*12</f>
        <v>21296</v>
      </c>
      <c r="F71" s="15">
        <f>+F60*12</f>
        <v>26070</v>
      </c>
      <c r="G71" s="15">
        <f>+G60*12</f>
        <v>33205</v>
      </c>
      <c r="H71" s="15">
        <f>+H60*12</f>
        <v>52379</v>
      </c>
      <c r="I71" s="15">
        <f>+I60*12</f>
        <v>88314.000000000015</v>
      </c>
    </row>
    <row r="72" spans="2:9">
      <c r="C72" s="49" t="s">
        <v>40</v>
      </c>
      <c r="D72" s="49"/>
      <c r="E72" s="20">
        <f>+E71/E70</f>
        <v>14.78888888888889</v>
      </c>
      <c r="F72" s="20">
        <f t="shared" ref="F72:I72" si="19">+F71/F70</f>
        <v>18.294736842105262</v>
      </c>
      <c r="G72" s="20">
        <f t="shared" si="19"/>
        <v>23.931531531531533</v>
      </c>
      <c r="H72" s="20">
        <f t="shared" si="19"/>
        <v>38.163205828779603</v>
      </c>
      <c r="I72" s="20">
        <f t="shared" si="19"/>
        <v>66.15280898876405</v>
      </c>
    </row>
    <row r="73" spans="2:9">
      <c r="C73" s="54"/>
      <c r="D73" s="54"/>
      <c r="E73" s="21"/>
      <c r="F73" s="21"/>
      <c r="G73" s="21"/>
      <c r="H73" s="21"/>
      <c r="I73" s="21"/>
    </row>
    <row r="75" spans="2:9">
      <c r="C75" s="46" t="s">
        <v>49</v>
      </c>
      <c r="D75" s="46"/>
      <c r="E75" s="40">
        <v>0.95</v>
      </c>
      <c r="F75" s="40">
        <v>0.9</v>
      </c>
      <c r="G75" s="40">
        <v>0.9</v>
      </c>
      <c r="H75" s="40">
        <v>0.85</v>
      </c>
      <c r="I75" s="40">
        <v>0.8</v>
      </c>
    </row>
    <row r="76" spans="2:9" ht="20">
      <c r="B76" s="27" t="s">
        <v>56</v>
      </c>
      <c r="C76" s="45" t="s">
        <v>52</v>
      </c>
      <c r="D76" s="45"/>
      <c r="E76" s="1" t="s">
        <v>28</v>
      </c>
      <c r="F76" s="1" t="s">
        <v>29</v>
      </c>
      <c r="G76" s="1" t="s">
        <v>30</v>
      </c>
      <c r="H76" s="1" t="s">
        <v>31</v>
      </c>
      <c r="I76" s="1" t="s">
        <v>32</v>
      </c>
    </row>
    <row r="77" spans="2:9">
      <c r="C77" s="49" t="s">
        <v>33</v>
      </c>
      <c r="D77" s="49"/>
      <c r="E77" s="20">
        <f>+E67/(E66*E75)</f>
        <v>14.571404356301381</v>
      </c>
      <c r="F77" s="20">
        <f>+F67/(F66*F75)</f>
        <v>18.981029810298104</v>
      </c>
      <c r="G77" s="20">
        <f>+G67/(G66*G75)</f>
        <v>24.74074074074074</v>
      </c>
      <c r="H77" s="20">
        <f>+H67/(H66*H75)</f>
        <v>41.651020003961179</v>
      </c>
      <c r="I77" s="20">
        <f>+I67/(I66*I75)</f>
        <v>76.43264248704665</v>
      </c>
    </row>
    <row r="78" spans="2:9">
      <c r="C78" s="49" t="s">
        <v>34</v>
      </c>
      <c r="D78" s="49"/>
      <c r="E78" s="20">
        <f>+E71/(E70*E75)</f>
        <v>15.567251461988304</v>
      </c>
      <c r="F78" s="20">
        <f>+F71/(F70*F75)</f>
        <v>20.327485380116958</v>
      </c>
      <c r="G78" s="20">
        <f>+G71/(G70*G75)</f>
        <v>26.59059059059059</v>
      </c>
      <c r="H78" s="20">
        <f>+H71/(H70*H75)</f>
        <v>44.897889210328941</v>
      </c>
      <c r="I78" s="20">
        <f>+I71/(I70*I75)</f>
        <v>82.691011235955074</v>
      </c>
    </row>
  </sheetData>
  <mergeCells count="49">
    <mergeCell ref="C2:I2"/>
    <mergeCell ref="C47:D47"/>
    <mergeCell ref="C39:D39"/>
    <mergeCell ref="C45:D45"/>
    <mergeCell ref="C22:D22"/>
    <mergeCell ref="C31:D31"/>
    <mergeCell ref="C43:E43"/>
    <mergeCell ref="C44:D44"/>
    <mergeCell ref="C35:D35"/>
    <mergeCell ref="C46:D46"/>
    <mergeCell ref="C6:D6"/>
    <mergeCell ref="C23:D23"/>
    <mergeCell ref="C28:D28"/>
    <mergeCell ref="C29:D29"/>
    <mergeCell ref="C30:D30"/>
    <mergeCell ref="C25:D25"/>
    <mergeCell ref="C77:D77"/>
    <mergeCell ref="C78:D78"/>
    <mergeCell ref="C48:D48"/>
    <mergeCell ref="C49:D49"/>
    <mergeCell ref="C57:D57"/>
    <mergeCell ref="C58:D58"/>
    <mergeCell ref="C50:D50"/>
    <mergeCell ref="C66:D66"/>
    <mergeCell ref="C64:D64"/>
    <mergeCell ref="C67:D67"/>
    <mergeCell ref="C68:D68"/>
    <mergeCell ref="C70:D70"/>
    <mergeCell ref="C73:D73"/>
    <mergeCell ref="C71:D71"/>
    <mergeCell ref="C72:D72"/>
    <mergeCell ref="C76:D76"/>
    <mergeCell ref="C75:D75"/>
    <mergeCell ref="C51:D51"/>
    <mergeCell ref="C59:D59"/>
    <mergeCell ref="C60:D60"/>
    <mergeCell ref="C52:D52"/>
    <mergeCell ref="C55:D55"/>
    <mergeCell ref="C56:D56"/>
    <mergeCell ref="C34:D34"/>
    <mergeCell ref="C53:D53"/>
    <mergeCell ref="C3:I3"/>
    <mergeCell ref="C26:D26"/>
    <mergeCell ref="C27:D27"/>
    <mergeCell ref="C36:D36"/>
    <mergeCell ref="C37:D37"/>
    <mergeCell ref="C38:D38"/>
    <mergeCell ref="C33:D33"/>
    <mergeCell ref="C21:D21"/>
  </mergeCells>
  <phoneticPr fontId="1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STROŠKI UR DELA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</dc:creator>
  <cp:lastModifiedBy>Neli Rahne</cp:lastModifiedBy>
  <dcterms:created xsi:type="dcterms:W3CDTF">2023-08-18T15:25:52Z</dcterms:created>
  <dcterms:modified xsi:type="dcterms:W3CDTF">2023-10-26T11:06:11Z</dcterms:modified>
</cp:coreProperties>
</file>